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0"/>
  </bookViews>
  <sheets>
    <sheet name="Trabalho" sheetId="1" r:id="rId1"/>
    <sheet name="Provas" sheetId="2" r:id="rId2"/>
  </sheets>
  <definedNames>
    <definedName name="HTML_CodePage" hidden="1">1252</definedName>
    <definedName name="HTML_Control" hidden="1">{"'Provas'!$A$6:$G$34"}</definedName>
    <definedName name="HTML_Description" hidden="1">""</definedName>
    <definedName name="HTML_Email" hidden="1">""</definedName>
    <definedName name="HTML_Header" hidden="1">"Entrega &amp; Notas"</definedName>
    <definedName name="HTML_LastUpdate" hidden="1">"11/29/99"</definedName>
    <definedName name="HTML_LineAfter" hidden="1">FALSE</definedName>
    <definedName name="HTML_LineBefore" hidden="1">FALSE</definedName>
    <definedName name="HTML_Name" hidden="1">"Ralph Möller Cabral Silva"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"I:\MyHTML2.htm"</definedName>
    <definedName name="HTML_PathTemplate" hidden="1">"E:\Meus Documentos\Ralph\Finanças Pessoais\HTMLTemp.htm"</definedName>
    <definedName name="HTML_Title" hidden="1">"NOTAS"</definedName>
    <definedName name="_xlnm.Print_Area" localSheetId="0">'Trabalho'!$A$1:$M$24</definedName>
  </definedNames>
  <calcPr fullCalcOnLoad="1"/>
</workbook>
</file>

<file path=xl/sharedStrings.xml><?xml version="1.0" encoding="utf-8"?>
<sst xmlns="http://schemas.openxmlformats.org/spreadsheetml/2006/main" count="180" uniqueCount="84">
  <si>
    <t>ALUNO</t>
  </si>
  <si>
    <t>MATRÍCULA</t>
  </si>
  <si>
    <t>Dan Gielman</t>
  </si>
  <si>
    <t>9520489-3</t>
  </si>
  <si>
    <t>Roberta Almeida de Souza</t>
  </si>
  <si>
    <t>9515276-0</t>
  </si>
  <si>
    <t>Fabio Cunha Lobo de Melo</t>
  </si>
  <si>
    <t>9620162-6</t>
  </si>
  <si>
    <t>Rodrigo de Menezes Gomes</t>
  </si>
  <si>
    <t>Tatiana de Oliveira Nunes</t>
  </si>
  <si>
    <t>Guilherme Guimarães Filho</t>
  </si>
  <si>
    <t>Carlos Eduardo M. de Freitas</t>
  </si>
  <si>
    <t>Arthur Beltrão Castilho Neto</t>
  </si>
  <si>
    <t>9515959-1</t>
  </si>
  <si>
    <t>Sabrina Mota Pereira</t>
  </si>
  <si>
    <t>9714556-8</t>
  </si>
  <si>
    <t>Flávio Nobili França</t>
  </si>
  <si>
    <t>9615019-8</t>
  </si>
  <si>
    <t>Claudio Roberto Araujo Pinheiro</t>
  </si>
  <si>
    <t>9420036-1</t>
  </si>
  <si>
    <t>Giuliano Ferreira</t>
  </si>
  <si>
    <t>9514574-7</t>
  </si>
  <si>
    <t>Silvia Hargreaves</t>
  </si>
  <si>
    <t>Thiago Alvarez Tquaglio</t>
  </si>
  <si>
    <t>Fernanda Gomes Corrêa</t>
  </si>
  <si>
    <t>Ester Binsztok</t>
  </si>
  <si>
    <t>José Ivan Azevedo Machado Jr.</t>
  </si>
  <si>
    <t>LABORATÓRIOS</t>
  </si>
  <si>
    <t>Andre Luís Martins Machado</t>
  </si>
  <si>
    <t>Eleusis Eduardo C. Freire</t>
  </si>
  <si>
    <t>9520571-0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</si>
  <si>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</si>
  <si>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</si>
  <si>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</si>
  <si>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</si>
  <si>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</si>
  <si>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</si>
  <si>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</si>
  <si>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</si>
  <si>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</si>
  <si>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---------</t>
  </si>
  <si>
    <t>Marcos Ferreira da Costa</t>
  </si>
  <si>
    <t>9520001-6</t>
  </si>
  <si>
    <t>9516556-1</t>
  </si>
  <si>
    <t>9515812-8</t>
  </si>
  <si>
    <t>Marcelo G. Pereira de Sequeiros</t>
  </si>
  <si>
    <t>9924123-1</t>
  </si>
  <si>
    <t>Daniel B. Souza</t>
  </si>
  <si>
    <t>MÉDIA</t>
  </si>
  <si>
    <t>SEQÜÊNCIAL</t>
  </si>
  <si>
    <t>Não</t>
  </si>
  <si>
    <t>FINAL</t>
  </si>
  <si>
    <t>9620129-7</t>
  </si>
  <si>
    <t>9420166-3</t>
  </si>
  <si>
    <t>9515898-8</t>
  </si>
  <si>
    <t>9715207-7</t>
  </si>
  <si>
    <t>9416542-2</t>
  </si>
  <si>
    <t>9420189-7</t>
  </si>
  <si>
    <t>9715232-0</t>
  </si>
  <si>
    <t>9714660-9</t>
  </si>
  <si>
    <t>Pontifícia Universidade Católica do Rio de Janeiro – PUC-Rio</t>
  </si>
  <si>
    <t>INF1333 – Administração de Banco de Dados</t>
  </si>
  <si>
    <t>Prof Elvira Maria Antunes Uchôa</t>
  </si>
  <si>
    <t>1999.2</t>
  </si>
  <si>
    <t>Matrícula</t>
  </si>
  <si>
    <t xml:space="preserve">Nome </t>
  </si>
  <si>
    <t>P1</t>
  </si>
  <si>
    <t>P2</t>
  </si>
  <si>
    <t>MT</t>
  </si>
  <si>
    <t>MF</t>
  </si>
  <si>
    <t>Andre Luis Martins Machado</t>
  </si>
  <si>
    <t>Arthur Beltrao Castilho Neto</t>
  </si>
  <si>
    <t xml:space="preserve">Daniel Barros Souza </t>
  </si>
  <si>
    <t>Eleusis Eduardo Cardoso Freire</t>
  </si>
  <si>
    <t>Guilherme Guimaraes Filho</t>
  </si>
  <si>
    <t>Roberta Almeida Souza</t>
  </si>
  <si>
    <t>Silvia Helena Martins Hargreaves</t>
  </si>
  <si>
    <t>Média Final</t>
  </si>
  <si>
    <t>Média = [ 7 x ((P1+P2)/2) + 3 x (LE/n) ] / 10</t>
  </si>
  <si>
    <t>Média &gt;= 6,0 ==&gt; aprovado</t>
  </si>
  <si>
    <t>Média Final = [ (Média x 2) + P3] / 3</t>
  </si>
  <si>
    <t>Média Final &gt;= 5,0 ==&gt; aprovado</t>
  </si>
  <si>
    <t>RESULTADO</t>
  </si>
  <si>
    <t>APROVADO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</si>
</sst>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indexed="39"/>
      <name val="Courier New"/>
      <family val="3"/>
    </font>
    <font>
      <b/>
      <sz val="10"/>
      <name val="Arial"/>
      <family val="2"/>
    </font>
    <font>
      <sz val="10"/>
      <color indexed="10"/>
      <name val="Courier New"/>
      <family val="3"/>
    </font>
    <font>
      <sz val="10"/>
      <color indexed="17"/>
      <name val="Courier New"/>
      <family val="3"/>
    </font>
    <font>
      <sz val="10"/>
      <name val="Courier New"/>
      <family val="3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2" fillId="0" borderId="9" xfId="0" applyFont="1" applyBorder="1" applyAlignment="1" quotePrefix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4" fontId="6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quotePrefix="1">
      <alignment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36.421875" style="0" bestFit="1" customWidth="1"/>
    <col min="3" max="3" width="11.8515625" style="4" bestFit="1" customWidth="1"/>
    <col min="4" max="13" width="6.7109375" style="0" customWidth="1"/>
    <col min="14" max="14" width="8.57421875" style="4" bestFit="1" customWidth="1"/>
  </cols>
  <sheetData>
    <row r="1" spans="1:14" ht="13.5" thickTop="1">
      <c r="A1" s="12"/>
      <c r="B1" s="13"/>
      <c r="C1" s="14"/>
      <c r="D1" s="52" t="s">
        <v>27</v>
      </c>
      <c r="E1" s="52"/>
      <c r="F1" s="52"/>
      <c r="G1" s="52"/>
      <c r="H1" s="52"/>
      <c r="I1" s="52"/>
      <c r="J1" s="52"/>
      <c r="K1" s="52"/>
      <c r="L1" s="52"/>
      <c r="M1" s="53"/>
      <c r="N1" s="19" t="s">
        <v>48</v>
      </c>
    </row>
    <row r="2" spans="1:14" ht="13.5" thickBot="1">
      <c r="A2" s="15" t="s">
        <v>49</v>
      </c>
      <c r="B2" s="16" t="s">
        <v>0</v>
      </c>
      <c r="C2" s="16" t="s">
        <v>1</v>
      </c>
      <c r="D2" s="17" t="s">
        <v>31</v>
      </c>
      <c r="E2" s="17" t="s">
        <v>32</v>
      </c>
      <c r="F2" s="17" t="s">
        <v>33</v>
      </c>
      <c r="G2" s="17" t="s">
        <v>34</v>
      </c>
      <c r="H2" s="17" t="s">
        <v>35</v>
      </c>
      <c r="I2" s="17" t="s">
        <v>36</v>
      </c>
      <c r="J2" s="17" t="s">
        <v>37</v>
      </c>
      <c r="K2" s="17" t="s">
        <v>38</v>
      </c>
      <c r="L2" s="17" t="s">
        <v>39</v>
      </c>
      <c r="M2" s="18">
        <v>10</v>
      </c>
      <c r="N2" s="18" t="s">
        <v>51</v>
      </c>
    </row>
    <row r="3" spans="1:14" ht="14.25" thickTop="1">
      <c r="A3" s="33">
        <v>1</v>
      </c>
      <c r="B3" s="34" t="s">
        <v>28</v>
      </c>
      <c r="C3" s="35" t="s">
        <v>52</v>
      </c>
      <c r="D3" s="36">
        <v>10</v>
      </c>
      <c r="E3" s="36">
        <v>7.5</v>
      </c>
      <c r="F3" s="36">
        <v>10</v>
      </c>
      <c r="G3" s="36">
        <v>7.5</v>
      </c>
      <c r="H3" s="36">
        <v>9.52</v>
      </c>
      <c r="I3" s="36">
        <v>10</v>
      </c>
      <c r="J3" s="36">
        <v>10</v>
      </c>
      <c r="K3" s="36">
        <v>10</v>
      </c>
      <c r="L3" s="36">
        <v>10</v>
      </c>
      <c r="M3" s="51">
        <v>10</v>
      </c>
      <c r="N3" s="41">
        <f>SUM(D3:M3)/10</f>
        <v>9.452</v>
      </c>
    </row>
    <row r="4" spans="1:14" ht="13.5">
      <c r="A4" s="5">
        <v>2</v>
      </c>
      <c r="B4" s="6" t="s">
        <v>12</v>
      </c>
      <c r="C4" s="7" t="s">
        <v>13</v>
      </c>
      <c r="D4" s="24">
        <v>10</v>
      </c>
      <c r="E4" s="24">
        <v>9.64</v>
      </c>
      <c r="F4" s="24">
        <v>10</v>
      </c>
      <c r="G4" s="24">
        <v>10</v>
      </c>
      <c r="H4" s="24">
        <v>10</v>
      </c>
      <c r="I4" s="24">
        <v>6.67</v>
      </c>
      <c r="J4" s="24">
        <v>10</v>
      </c>
      <c r="K4" s="24">
        <v>10</v>
      </c>
      <c r="L4" s="24">
        <v>10</v>
      </c>
      <c r="M4" s="50">
        <v>7.69</v>
      </c>
      <c r="N4" s="26">
        <f aca="true" t="shared" si="0" ref="N4:N23">SUM(D4:M4)/10</f>
        <v>9.4</v>
      </c>
    </row>
    <row r="5" spans="1:14" ht="13.5">
      <c r="A5" s="5">
        <v>3</v>
      </c>
      <c r="B5" s="6" t="s">
        <v>11</v>
      </c>
      <c r="C5" s="7" t="s">
        <v>53</v>
      </c>
      <c r="D5" s="24">
        <v>10</v>
      </c>
      <c r="E5" s="24">
        <v>10</v>
      </c>
      <c r="F5" s="24">
        <v>10</v>
      </c>
      <c r="G5" s="24">
        <v>10</v>
      </c>
      <c r="H5" s="24">
        <v>10</v>
      </c>
      <c r="I5" s="24">
        <v>10</v>
      </c>
      <c r="J5" s="24">
        <v>10</v>
      </c>
      <c r="K5" s="24">
        <v>10</v>
      </c>
      <c r="L5" s="24">
        <v>10</v>
      </c>
      <c r="M5" s="50">
        <v>3.08</v>
      </c>
      <c r="N5" s="26">
        <f t="shared" si="0"/>
        <v>9.308</v>
      </c>
    </row>
    <row r="6" spans="1:14" ht="13.5">
      <c r="A6" s="5">
        <v>4</v>
      </c>
      <c r="B6" s="6" t="s">
        <v>18</v>
      </c>
      <c r="C6" s="7" t="s">
        <v>19</v>
      </c>
      <c r="D6" s="24">
        <v>10</v>
      </c>
      <c r="E6" s="24">
        <v>9.41</v>
      </c>
      <c r="F6" s="20" t="s">
        <v>50</v>
      </c>
      <c r="G6" s="20" t="s">
        <v>50</v>
      </c>
      <c r="H6" s="20" t="s">
        <v>50</v>
      </c>
      <c r="I6" s="20" t="s">
        <v>50</v>
      </c>
      <c r="J6" s="20" t="s">
        <v>50</v>
      </c>
      <c r="K6" s="20" t="s">
        <v>50</v>
      </c>
      <c r="L6" s="20" t="s">
        <v>50</v>
      </c>
      <c r="M6" s="21" t="s">
        <v>50</v>
      </c>
      <c r="N6" s="26">
        <f t="shared" si="0"/>
        <v>1.941</v>
      </c>
    </row>
    <row r="7" spans="1:14" ht="13.5">
      <c r="A7" s="5">
        <v>5</v>
      </c>
      <c r="B7" s="6" t="s">
        <v>2</v>
      </c>
      <c r="C7" s="7" t="s">
        <v>3</v>
      </c>
      <c r="D7" s="24">
        <v>10</v>
      </c>
      <c r="E7" s="24">
        <v>10</v>
      </c>
      <c r="F7" s="24">
        <v>8.57</v>
      </c>
      <c r="G7" s="24">
        <v>6.5</v>
      </c>
      <c r="H7" s="20" t="s">
        <v>50</v>
      </c>
      <c r="I7" s="24">
        <v>10</v>
      </c>
      <c r="J7" s="24">
        <v>10</v>
      </c>
      <c r="K7" s="24">
        <v>8.75</v>
      </c>
      <c r="L7" s="24">
        <v>8.75</v>
      </c>
      <c r="M7" s="50">
        <v>5.38</v>
      </c>
      <c r="N7" s="26">
        <f t="shared" si="0"/>
        <v>7.794999999999999</v>
      </c>
    </row>
    <row r="8" spans="1:14" ht="13.5">
      <c r="A8" s="5">
        <v>6</v>
      </c>
      <c r="B8" s="6" t="s">
        <v>47</v>
      </c>
      <c r="C8" s="7" t="s">
        <v>54</v>
      </c>
      <c r="D8" s="24">
        <v>10</v>
      </c>
      <c r="E8" s="24">
        <v>10</v>
      </c>
      <c r="F8" s="24">
        <v>5</v>
      </c>
      <c r="G8" s="24">
        <v>10</v>
      </c>
      <c r="H8" s="20" t="s">
        <v>50</v>
      </c>
      <c r="I8" s="24">
        <v>10</v>
      </c>
      <c r="J8" s="24">
        <v>4.55</v>
      </c>
      <c r="K8" s="24">
        <v>7.88</v>
      </c>
      <c r="L8" s="24">
        <v>2.5</v>
      </c>
      <c r="M8" s="50">
        <v>2.31</v>
      </c>
      <c r="N8" s="26">
        <f t="shared" si="0"/>
        <v>6.224</v>
      </c>
    </row>
    <row r="9" spans="1:14" ht="13.5">
      <c r="A9" s="5">
        <v>7</v>
      </c>
      <c r="B9" s="6" t="s">
        <v>29</v>
      </c>
      <c r="C9" s="7" t="s">
        <v>30</v>
      </c>
      <c r="D9" s="24">
        <v>10</v>
      </c>
      <c r="E9" s="24">
        <v>8.12</v>
      </c>
      <c r="F9" s="24">
        <v>10</v>
      </c>
      <c r="G9" s="24">
        <f>5+(7/20*5)</f>
        <v>6.75</v>
      </c>
      <c r="H9" s="20" t="s">
        <v>50</v>
      </c>
      <c r="I9" s="20" t="s">
        <v>50</v>
      </c>
      <c r="J9" s="20" t="s">
        <v>50</v>
      </c>
      <c r="K9" s="20" t="s">
        <v>50</v>
      </c>
      <c r="L9" s="20" t="s">
        <v>50</v>
      </c>
      <c r="M9" s="21" t="s">
        <v>50</v>
      </c>
      <c r="N9" s="26">
        <f t="shared" si="0"/>
        <v>3.4869999999999997</v>
      </c>
    </row>
    <row r="10" spans="1:14" ht="13.5">
      <c r="A10" s="5">
        <v>8</v>
      </c>
      <c r="B10" s="6" t="s">
        <v>25</v>
      </c>
      <c r="C10" s="7" t="s">
        <v>55</v>
      </c>
      <c r="D10" s="24">
        <v>10</v>
      </c>
      <c r="E10" s="24">
        <v>8.51</v>
      </c>
      <c r="F10" s="24">
        <v>8.57</v>
      </c>
      <c r="G10" s="24">
        <v>6.25</v>
      </c>
      <c r="H10" s="24">
        <v>1.9</v>
      </c>
      <c r="I10" s="24">
        <v>10</v>
      </c>
      <c r="J10" s="24">
        <v>4.09</v>
      </c>
      <c r="K10" s="24">
        <v>7.5</v>
      </c>
      <c r="L10" s="20" t="s">
        <v>50</v>
      </c>
      <c r="M10" s="21" t="s">
        <v>50</v>
      </c>
      <c r="N10" s="26">
        <f t="shared" si="0"/>
        <v>5.6819999999999995</v>
      </c>
    </row>
    <row r="11" spans="1:14" ht="13.5">
      <c r="A11" s="5">
        <v>9</v>
      </c>
      <c r="B11" s="6" t="s">
        <v>6</v>
      </c>
      <c r="C11" s="8" t="s">
        <v>40</v>
      </c>
      <c r="D11" s="24">
        <v>10</v>
      </c>
      <c r="E11" s="24">
        <v>10</v>
      </c>
      <c r="F11" s="24">
        <v>10</v>
      </c>
      <c r="G11" s="24">
        <v>10</v>
      </c>
      <c r="H11" s="24">
        <v>10</v>
      </c>
      <c r="I11" s="24">
        <v>10</v>
      </c>
      <c r="J11" s="24">
        <v>10</v>
      </c>
      <c r="K11" s="24">
        <v>10</v>
      </c>
      <c r="L11" s="24">
        <v>10</v>
      </c>
      <c r="M11" s="50">
        <v>10</v>
      </c>
      <c r="N11" s="26">
        <f t="shared" si="0"/>
        <v>10</v>
      </c>
    </row>
    <row r="12" spans="1:14" ht="13.5">
      <c r="A12" s="5">
        <v>10</v>
      </c>
      <c r="B12" s="6" t="s">
        <v>24</v>
      </c>
      <c r="C12" s="7" t="s">
        <v>56</v>
      </c>
      <c r="D12" s="24">
        <v>10</v>
      </c>
      <c r="E12" s="24">
        <v>10</v>
      </c>
      <c r="F12" s="24">
        <v>10</v>
      </c>
      <c r="G12" s="24">
        <v>10</v>
      </c>
      <c r="H12" s="24">
        <v>9.52</v>
      </c>
      <c r="I12" s="24">
        <v>10</v>
      </c>
      <c r="J12" s="24">
        <v>10</v>
      </c>
      <c r="K12" s="24">
        <v>10</v>
      </c>
      <c r="L12" s="24">
        <v>9</v>
      </c>
      <c r="M12" s="21" t="s">
        <v>50</v>
      </c>
      <c r="N12" s="26">
        <f t="shared" si="0"/>
        <v>8.852</v>
      </c>
    </row>
    <row r="13" spans="1:14" ht="13.5">
      <c r="A13" s="5">
        <v>11</v>
      </c>
      <c r="B13" s="6" t="s">
        <v>16</v>
      </c>
      <c r="C13" s="7" t="s">
        <v>17</v>
      </c>
      <c r="D13" s="24">
        <v>10</v>
      </c>
      <c r="E13" s="24">
        <v>8.96</v>
      </c>
      <c r="F13" s="24">
        <v>10</v>
      </c>
      <c r="G13" s="24">
        <v>6.25</v>
      </c>
      <c r="H13" s="20" t="s">
        <v>50</v>
      </c>
      <c r="I13" s="20" t="s">
        <v>50</v>
      </c>
      <c r="J13" s="20" t="s">
        <v>50</v>
      </c>
      <c r="K13" s="20" t="s">
        <v>50</v>
      </c>
      <c r="L13" s="20" t="s">
        <v>50</v>
      </c>
      <c r="M13" s="21" t="s">
        <v>50</v>
      </c>
      <c r="N13" s="26">
        <f t="shared" si="0"/>
        <v>3.521</v>
      </c>
    </row>
    <row r="14" spans="1:14" ht="13.5">
      <c r="A14" s="5">
        <v>12</v>
      </c>
      <c r="B14" s="6" t="s">
        <v>20</v>
      </c>
      <c r="C14" s="7" t="s">
        <v>44</v>
      </c>
      <c r="D14" s="24">
        <v>10</v>
      </c>
      <c r="E14" s="24">
        <v>7.27</v>
      </c>
      <c r="F14" s="24">
        <v>10</v>
      </c>
      <c r="G14" s="24">
        <v>10</v>
      </c>
      <c r="H14" s="24">
        <v>10</v>
      </c>
      <c r="I14" s="24">
        <v>10</v>
      </c>
      <c r="J14" s="24">
        <v>10</v>
      </c>
      <c r="K14" s="24">
        <v>10</v>
      </c>
      <c r="L14" s="24">
        <v>10</v>
      </c>
      <c r="M14" s="50">
        <v>10</v>
      </c>
      <c r="N14" s="26">
        <f t="shared" si="0"/>
        <v>9.727</v>
      </c>
    </row>
    <row r="15" spans="1:14" ht="13.5">
      <c r="A15" s="5">
        <v>13</v>
      </c>
      <c r="B15" s="6" t="s">
        <v>10</v>
      </c>
      <c r="C15" s="7" t="s">
        <v>57</v>
      </c>
      <c r="D15" s="24">
        <v>10</v>
      </c>
      <c r="E15" s="24">
        <v>3.74</v>
      </c>
      <c r="F15" s="24">
        <v>10</v>
      </c>
      <c r="G15" s="20" t="s">
        <v>50</v>
      </c>
      <c r="H15" s="20" t="s">
        <v>50</v>
      </c>
      <c r="I15" s="24">
        <v>0</v>
      </c>
      <c r="J15" s="24">
        <v>10</v>
      </c>
      <c r="K15" s="20" t="s">
        <v>50</v>
      </c>
      <c r="L15" s="20" t="s">
        <v>50</v>
      </c>
      <c r="M15" s="21" t="s">
        <v>50</v>
      </c>
      <c r="N15" s="26">
        <f t="shared" si="0"/>
        <v>3.374</v>
      </c>
    </row>
    <row r="16" spans="1:14" ht="13.5">
      <c r="A16" s="5">
        <v>14</v>
      </c>
      <c r="B16" s="6" t="s">
        <v>26</v>
      </c>
      <c r="C16" s="7" t="s">
        <v>46</v>
      </c>
      <c r="D16" s="24">
        <v>8</v>
      </c>
      <c r="E16" s="24">
        <v>2.1</v>
      </c>
      <c r="F16" s="24">
        <v>8.57</v>
      </c>
      <c r="G16" s="24">
        <v>10</v>
      </c>
      <c r="H16" s="24">
        <v>10</v>
      </c>
      <c r="I16" s="24">
        <v>10</v>
      </c>
      <c r="J16" s="24">
        <v>10</v>
      </c>
      <c r="K16" s="24">
        <v>10</v>
      </c>
      <c r="L16" s="24">
        <v>6.75</v>
      </c>
      <c r="M16" s="50">
        <v>8.46</v>
      </c>
      <c r="N16" s="26">
        <f t="shared" si="0"/>
        <v>8.388</v>
      </c>
    </row>
    <row r="17" spans="1:14" ht="13.5">
      <c r="A17" s="5">
        <v>15</v>
      </c>
      <c r="B17" s="6" t="s">
        <v>45</v>
      </c>
      <c r="C17" s="7" t="s">
        <v>21</v>
      </c>
      <c r="D17" s="24">
        <v>10</v>
      </c>
      <c r="E17" s="24">
        <v>10</v>
      </c>
      <c r="F17" s="24">
        <v>10</v>
      </c>
      <c r="G17" s="24">
        <v>6.25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50">
        <v>9.5</v>
      </c>
      <c r="N17" s="26">
        <f t="shared" si="0"/>
        <v>9.575</v>
      </c>
    </row>
    <row r="18" spans="1:14" ht="13.5">
      <c r="A18" s="5">
        <v>16</v>
      </c>
      <c r="B18" s="6" t="s">
        <v>41</v>
      </c>
      <c r="C18" s="7" t="s">
        <v>7</v>
      </c>
      <c r="D18" s="24">
        <v>10</v>
      </c>
      <c r="E18" s="24">
        <v>9.12</v>
      </c>
      <c r="F18" s="24">
        <v>10</v>
      </c>
      <c r="G18" s="24">
        <v>10</v>
      </c>
      <c r="H18" s="24">
        <v>9.52</v>
      </c>
      <c r="I18" s="24">
        <v>10</v>
      </c>
      <c r="J18" s="24">
        <v>10</v>
      </c>
      <c r="K18" s="24">
        <v>10</v>
      </c>
      <c r="L18" s="24">
        <v>10</v>
      </c>
      <c r="M18" s="50">
        <v>10</v>
      </c>
      <c r="N18" s="26">
        <f t="shared" si="0"/>
        <v>9.864</v>
      </c>
    </row>
    <row r="19" spans="1:14" ht="13.5">
      <c r="A19" s="5">
        <v>17</v>
      </c>
      <c r="B19" s="6" t="s">
        <v>4</v>
      </c>
      <c r="C19" s="7" t="s">
        <v>5</v>
      </c>
      <c r="D19" s="24">
        <v>10</v>
      </c>
      <c r="E19" s="24">
        <v>10</v>
      </c>
      <c r="F19" s="24">
        <v>10</v>
      </c>
      <c r="G19" s="24">
        <v>10</v>
      </c>
      <c r="H19" s="24">
        <v>9.52</v>
      </c>
      <c r="I19" s="24">
        <v>10</v>
      </c>
      <c r="J19" s="24">
        <v>10</v>
      </c>
      <c r="K19" s="24">
        <v>10</v>
      </c>
      <c r="L19" s="24">
        <v>10</v>
      </c>
      <c r="M19" s="21" t="s">
        <v>50</v>
      </c>
      <c r="N19" s="26">
        <f t="shared" si="0"/>
        <v>8.952</v>
      </c>
    </row>
    <row r="20" spans="1:14" ht="13.5">
      <c r="A20" s="5">
        <v>18</v>
      </c>
      <c r="B20" s="6" t="s">
        <v>8</v>
      </c>
      <c r="C20" s="7" t="s">
        <v>43</v>
      </c>
      <c r="D20" s="24">
        <v>10</v>
      </c>
      <c r="E20" s="24">
        <v>7.27</v>
      </c>
      <c r="F20" s="24">
        <v>10</v>
      </c>
      <c r="G20" s="24">
        <v>9.75</v>
      </c>
      <c r="H20" s="24">
        <v>9.52</v>
      </c>
      <c r="I20" s="24">
        <v>10</v>
      </c>
      <c r="J20" s="24">
        <v>5</v>
      </c>
      <c r="K20" s="24">
        <v>10</v>
      </c>
      <c r="L20" s="24">
        <v>10</v>
      </c>
      <c r="M20" s="50">
        <v>10</v>
      </c>
      <c r="N20" s="26">
        <f t="shared" si="0"/>
        <v>9.154</v>
      </c>
    </row>
    <row r="21" spans="1:14" ht="13.5">
      <c r="A21" s="5">
        <v>19</v>
      </c>
      <c r="B21" s="6" t="s">
        <v>14</v>
      </c>
      <c r="C21" s="7" t="s">
        <v>15</v>
      </c>
      <c r="D21" s="24">
        <v>10</v>
      </c>
      <c r="E21" s="24">
        <v>10</v>
      </c>
      <c r="F21" s="24">
        <v>10</v>
      </c>
      <c r="G21" s="24">
        <v>10</v>
      </c>
      <c r="H21" s="24">
        <v>10</v>
      </c>
      <c r="I21" s="24">
        <v>10</v>
      </c>
      <c r="J21" s="24">
        <v>10</v>
      </c>
      <c r="K21" s="24">
        <v>10</v>
      </c>
      <c r="L21" s="20" t="s">
        <v>50</v>
      </c>
      <c r="M21" s="21" t="s">
        <v>50</v>
      </c>
      <c r="N21" s="26">
        <f t="shared" si="0"/>
        <v>8</v>
      </c>
    </row>
    <row r="22" spans="1:14" ht="13.5">
      <c r="A22" s="5">
        <v>20</v>
      </c>
      <c r="B22" s="6" t="s">
        <v>22</v>
      </c>
      <c r="C22" s="7" t="s">
        <v>58</v>
      </c>
      <c r="D22" s="24">
        <v>10</v>
      </c>
      <c r="E22" s="24">
        <v>10</v>
      </c>
      <c r="F22" s="24">
        <v>10</v>
      </c>
      <c r="G22" s="24">
        <v>8.57</v>
      </c>
      <c r="H22" s="24">
        <v>10</v>
      </c>
      <c r="I22" s="24">
        <v>10</v>
      </c>
      <c r="J22" s="24">
        <v>9.5</v>
      </c>
      <c r="K22" s="24">
        <v>7.88</v>
      </c>
      <c r="L22" s="20" t="s">
        <v>50</v>
      </c>
      <c r="M22" s="21" t="s">
        <v>50</v>
      </c>
      <c r="N22" s="26">
        <f t="shared" si="0"/>
        <v>7.594999999999999</v>
      </c>
    </row>
    <row r="23" spans="1:14" ht="13.5">
      <c r="A23" s="5">
        <v>21</v>
      </c>
      <c r="B23" s="6" t="s">
        <v>9</v>
      </c>
      <c r="C23" s="7" t="s">
        <v>42</v>
      </c>
      <c r="D23" s="24">
        <v>10</v>
      </c>
      <c r="E23" s="24">
        <v>10</v>
      </c>
      <c r="F23" s="24">
        <v>10</v>
      </c>
      <c r="G23" s="24">
        <v>10</v>
      </c>
      <c r="H23" s="24">
        <v>10</v>
      </c>
      <c r="I23" s="24">
        <v>10</v>
      </c>
      <c r="J23" s="24">
        <v>10</v>
      </c>
      <c r="K23" s="24">
        <v>10</v>
      </c>
      <c r="L23" s="20" t="s">
        <v>50</v>
      </c>
      <c r="M23" s="21" t="s">
        <v>50</v>
      </c>
      <c r="N23" s="26">
        <f t="shared" si="0"/>
        <v>8</v>
      </c>
    </row>
    <row r="24" spans="1:14" ht="14.25" thickBot="1">
      <c r="A24" s="9">
        <v>22</v>
      </c>
      <c r="B24" s="10" t="s">
        <v>23</v>
      </c>
      <c r="C24" s="11" t="s">
        <v>59</v>
      </c>
      <c r="D24" s="25">
        <v>10</v>
      </c>
      <c r="E24" s="25">
        <v>10</v>
      </c>
      <c r="F24" s="25">
        <v>10</v>
      </c>
      <c r="G24" s="25">
        <v>10</v>
      </c>
      <c r="H24" s="25">
        <v>10</v>
      </c>
      <c r="I24" s="25">
        <v>10</v>
      </c>
      <c r="J24" s="22" t="s">
        <v>50</v>
      </c>
      <c r="K24" s="22" t="s">
        <v>50</v>
      </c>
      <c r="L24" s="22" t="s">
        <v>50</v>
      </c>
      <c r="M24" s="23" t="s">
        <v>50</v>
      </c>
      <c r="N24" s="27">
        <f>SUM(D3:M3)/10</f>
        <v>9.452</v>
      </c>
    </row>
    <row r="25" spans="1:14" ht="14.25" thickBot="1" thickTop="1">
      <c r="A25" s="28"/>
      <c r="B25" s="29"/>
      <c r="C25" s="30" t="s">
        <v>48</v>
      </c>
      <c r="D25" s="31">
        <f>AVERAGE(D3:D24)</f>
        <v>9.909090909090908</v>
      </c>
      <c r="E25" s="31">
        <f aca="true" t="shared" si="1" ref="E25:N25">AVERAGE(E3:E24)</f>
        <v>8.710909090909091</v>
      </c>
      <c r="F25" s="31">
        <f t="shared" si="1"/>
        <v>9.557619047619047</v>
      </c>
      <c r="G25" s="31">
        <f t="shared" si="1"/>
        <v>8.891</v>
      </c>
      <c r="H25" s="31">
        <f t="shared" si="1"/>
        <v>9.34375</v>
      </c>
      <c r="I25" s="31">
        <f t="shared" si="1"/>
        <v>9.29842105263158</v>
      </c>
      <c r="J25" s="31">
        <f t="shared" si="1"/>
        <v>9.063333333333333</v>
      </c>
      <c r="K25" s="31">
        <f t="shared" si="1"/>
        <v>9.53</v>
      </c>
      <c r="L25" s="31">
        <f t="shared" si="1"/>
        <v>9</v>
      </c>
      <c r="M25" s="31">
        <f t="shared" si="1"/>
        <v>7.856363636363636</v>
      </c>
      <c r="N25" s="32">
        <f t="shared" si="1"/>
        <v>7.624681818181819</v>
      </c>
    </row>
    <row r="26" spans="1:14" ht="13.5" thickTop="1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1:14" ht="12.75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</row>
    <row r="28" spans="1:14" ht="12.75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</row>
    <row r="29" spans="1:14" ht="12.75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</row>
    <row r="30" spans="1:14" ht="12.75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</row>
    <row r="31" spans="1:14" ht="12.75">
      <c r="A31" s="1"/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</row>
  </sheetData>
  <mergeCells count="1">
    <mergeCell ref="D1:M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40.140625" style="0" customWidth="1"/>
    <col min="3" max="6" width="10.28125" style="0" customWidth="1"/>
    <col min="7" max="7" width="12.710937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63</v>
      </c>
    </row>
    <row r="6" spans="1:7" ht="12.75">
      <c r="A6" s="42" t="s">
        <v>64</v>
      </c>
      <c r="B6" s="42" t="s">
        <v>65</v>
      </c>
      <c r="C6" s="42" t="s">
        <v>66</v>
      </c>
      <c r="D6" s="42" t="s">
        <v>67</v>
      </c>
      <c r="E6" s="43" t="s">
        <v>68</v>
      </c>
      <c r="F6" s="42" t="s">
        <v>69</v>
      </c>
      <c r="G6" s="42" t="s">
        <v>82</v>
      </c>
    </row>
    <row r="7" spans="1:7" ht="13.5">
      <c r="A7" s="45" t="s">
        <v>52</v>
      </c>
      <c r="B7" s="37" t="s">
        <v>70</v>
      </c>
      <c r="C7" s="38">
        <f>ROUND(1.5+0.75+2.2+1.4+0.8,1)</f>
        <v>6.7</v>
      </c>
      <c r="D7" s="38">
        <f>2+1.45+0.55+1.2+0+1.5</f>
        <v>6.7</v>
      </c>
      <c r="E7" s="39">
        <f>Trabalho!N3</f>
        <v>9.452</v>
      </c>
      <c r="F7" s="38">
        <f aca="true" t="shared" si="0" ref="F7:F27">+(((+C7+D7)/2)*7+(3*E7))/10</f>
        <v>7.5256</v>
      </c>
      <c r="G7" s="48" t="s">
        <v>83</v>
      </c>
    </row>
    <row r="8" spans="1:7" ht="13.5">
      <c r="A8" s="45" t="s">
        <v>13</v>
      </c>
      <c r="B8" s="37" t="s">
        <v>71</v>
      </c>
      <c r="C8" s="38">
        <v>10</v>
      </c>
      <c r="D8" s="38">
        <v>10</v>
      </c>
      <c r="E8" s="39">
        <f>Trabalho!N4</f>
        <v>9.4</v>
      </c>
      <c r="F8" s="38">
        <f t="shared" si="0"/>
        <v>9.82</v>
      </c>
      <c r="G8" s="48" t="s">
        <v>83</v>
      </c>
    </row>
    <row r="9" spans="1:7" ht="13.5">
      <c r="A9" s="45" t="s">
        <v>53</v>
      </c>
      <c r="B9" s="37" t="s">
        <v>11</v>
      </c>
      <c r="C9" s="38">
        <f>1.5+1+2.2+2+2.3</f>
        <v>9</v>
      </c>
      <c r="D9" s="38">
        <f>3+2+0.8+1.5+0.6+1.3</f>
        <v>9.2</v>
      </c>
      <c r="E9" s="39">
        <f>Trabalho!N5</f>
        <v>9.308</v>
      </c>
      <c r="F9" s="38">
        <f t="shared" si="0"/>
        <v>9.1624</v>
      </c>
      <c r="G9" s="48" t="s">
        <v>83</v>
      </c>
    </row>
    <row r="10" spans="1:7" ht="13.5">
      <c r="A10" s="45" t="s">
        <v>3</v>
      </c>
      <c r="B10" s="37" t="s">
        <v>2</v>
      </c>
      <c r="C10" s="38">
        <f>1.4+0.9+2.8+1+0.2</f>
        <v>6.3</v>
      </c>
      <c r="D10" s="38">
        <f>2.8+1.7+0.8+2+0.6+0.8</f>
        <v>8.7</v>
      </c>
      <c r="E10" s="39">
        <f>Trabalho!N7</f>
        <v>7.794999999999999</v>
      </c>
      <c r="F10" s="38">
        <f t="shared" si="0"/>
        <v>7.588499999999999</v>
      </c>
      <c r="G10" s="48" t="s">
        <v>83</v>
      </c>
    </row>
    <row r="11" spans="1:7" ht="13.5">
      <c r="A11" s="45" t="s">
        <v>54</v>
      </c>
      <c r="B11" s="37" t="s">
        <v>72</v>
      </c>
      <c r="C11" s="38">
        <f>1.5+1+3+1.9+1.5</f>
        <v>8.9</v>
      </c>
      <c r="D11" s="38">
        <f>3+1.8+1+1.6+0+0.5</f>
        <v>7.9</v>
      </c>
      <c r="E11" s="39">
        <f>Trabalho!N8</f>
        <v>6.224</v>
      </c>
      <c r="F11" s="38">
        <f t="shared" si="0"/>
        <v>7.747200000000001</v>
      </c>
      <c r="G11" s="48" t="s">
        <v>83</v>
      </c>
    </row>
    <row r="12" spans="1:7" ht="13.5">
      <c r="A12" s="45" t="s">
        <v>30</v>
      </c>
      <c r="B12" s="37" t="s">
        <v>73</v>
      </c>
      <c r="C12" s="40">
        <f>1+0.7+2.4+0+0</f>
        <v>4.1</v>
      </c>
      <c r="D12" s="38"/>
      <c r="E12" s="39">
        <f>Trabalho!N9</f>
        <v>3.4869999999999997</v>
      </c>
      <c r="F12" s="38">
        <f t="shared" si="0"/>
        <v>2.4810999999999996</v>
      </c>
      <c r="G12" s="49" t="s">
        <v>51</v>
      </c>
    </row>
    <row r="13" spans="1:7" ht="13.5">
      <c r="A13" s="45" t="s">
        <v>55</v>
      </c>
      <c r="B13" s="37" t="s">
        <v>25</v>
      </c>
      <c r="C13" s="38">
        <f>1.5+0.9+2.4+2+1.5</f>
        <v>8.3</v>
      </c>
      <c r="D13" s="38">
        <f>ROUND(2.05+1.3+0.8+0+0.6+0.9,1)</f>
        <v>5.7</v>
      </c>
      <c r="E13" s="39">
        <f>Trabalho!N10</f>
        <v>5.6819999999999995</v>
      </c>
      <c r="F13" s="38">
        <f t="shared" si="0"/>
        <v>6.6046</v>
      </c>
      <c r="G13" s="48" t="s">
        <v>83</v>
      </c>
    </row>
    <row r="14" spans="1:7" ht="13.5">
      <c r="A14" s="46" t="s">
        <v>40</v>
      </c>
      <c r="B14" s="37" t="s">
        <v>6</v>
      </c>
      <c r="C14" s="38">
        <f>1.5+1+2.6+2+2.5</f>
        <v>9.6</v>
      </c>
      <c r="D14" s="38">
        <f>ROUND(2+2+0+1+0+1.5,0)</f>
        <v>7</v>
      </c>
      <c r="E14" s="39">
        <f>Trabalho!N11</f>
        <v>10</v>
      </c>
      <c r="F14" s="38">
        <f t="shared" si="0"/>
        <v>8.81</v>
      </c>
      <c r="G14" s="48" t="s">
        <v>83</v>
      </c>
    </row>
    <row r="15" spans="1:7" ht="13.5">
      <c r="A15" s="45" t="s">
        <v>56</v>
      </c>
      <c r="B15" s="37" t="s">
        <v>24</v>
      </c>
      <c r="C15" s="40">
        <f>1.5+1+2.6+0.2+0</f>
        <v>5.3</v>
      </c>
      <c r="D15" s="38">
        <f>3+2+1+1.4+0.2+0.6</f>
        <v>8.200000000000001</v>
      </c>
      <c r="E15" s="39">
        <f>Trabalho!N12</f>
        <v>8.852</v>
      </c>
      <c r="F15" s="38">
        <f t="shared" si="0"/>
        <v>7.380599999999999</v>
      </c>
      <c r="G15" s="48" t="s">
        <v>83</v>
      </c>
    </row>
    <row r="16" spans="1:7" ht="13.5">
      <c r="A16" s="45" t="s">
        <v>17</v>
      </c>
      <c r="B16" s="37" t="s">
        <v>16</v>
      </c>
      <c r="C16" s="38">
        <f>1.5+0.7+3+2+2.5</f>
        <v>9.7</v>
      </c>
      <c r="D16" s="47"/>
      <c r="E16" s="39">
        <f>Trabalho!N13</f>
        <v>3.521</v>
      </c>
      <c r="F16" s="38">
        <f t="shared" si="0"/>
        <v>4.451299999999999</v>
      </c>
      <c r="G16" s="49" t="s">
        <v>51</v>
      </c>
    </row>
    <row r="17" spans="1:7" ht="13.5">
      <c r="A17" s="45" t="s">
        <v>44</v>
      </c>
      <c r="B17" s="37" t="s">
        <v>20</v>
      </c>
      <c r="C17" s="38">
        <f>ROUND(1.5+1+3+1.9+2.5,0)</f>
        <v>10</v>
      </c>
      <c r="D17" s="38">
        <f>2.8+1.8+0.8+2+0.6+1.5</f>
        <v>9.5</v>
      </c>
      <c r="E17" s="39">
        <f>Trabalho!N14</f>
        <v>9.727</v>
      </c>
      <c r="F17" s="38">
        <f t="shared" si="0"/>
        <v>9.7431</v>
      </c>
      <c r="G17" s="48" t="s">
        <v>83</v>
      </c>
    </row>
    <row r="18" spans="1:7" ht="13.5">
      <c r="A18" s="45" t="s">
        <v>57</v>
      </c>
      <c r="B18" s="37" t="s">
        <v>74</v>
      </c>
      <c r="C18" s="38">
        <f>1.5+1+2.8+1.9+1.1</f>
        <v>8.299999999999999</v>
      </c>
      <c r="D18" s="38"/>
      <c r="E18" s="39">
        <f>Trabalho!N15</f>
        <v>3.374</v>
      </c>
      <c r="F18" s="38">
        <f t="shared" si="0"/>
        <v>3.9172</v>
      </c>
      <c r="G18" s="49" t="s">
        <v>51</v>
      </c>
    </row>
    <row r="19" spans="1:7" ht="13.5">
      <c r="A19" s="45" t="s">
        <v>46</v>
      </c>
      <c r="B19" s="37" t="s">
        <v>26</v>
      </c>
      <c r="C19" s="38">
        <f>ROUND(1.5+0.65+3+2+1.8,1)</f>
        <v>9</v>
      </c>
      <c r="D19" s="38">
        <f>3+1.3+1+2+1+1.5</f>
        <v>9.8</v>
      </c>
      <c r="E19" s="39">
        <f>Trabalho!N16</f>
        <v>8.388</v>
      </c>
      <c r="F19" s="38">
        <f t="shared" si="0"/>
        <v>9.0964</v>
      </c>
      <c r="G19" s="48" t="s">
        <v>83</v>
      </c>
    </row>
    <row r="20" spans="1:7" ht="13.5">
      <c r="A20" s="45" t="s">
        <v>21</v>
      </c>
      <c r="B20" s="37" t="s">
        <v>45</v>
      </c>
      <c r="C20" s="38">
        <f>1.5+1+3+2+2.1</f>
        <v>9.6</v>
      </c>
      <c r="D20" s="38">
        <v>10</v>
      </c>
      <c r="E20" s="39">
        <f>Trabalho!N17</f>
        <v>9.575</v>
      </c>
      <c r="F20" s="38">
        <f t="shared" si="0"/>
        <v>9.7325</v>
      </c>
      <c r="G20" s="48" t="s">
        <v>83</v>
      </c>
    </row>
    <row r="21" spans="1:7" ht="13.5">
      <c r="A21" s="45" t="s">
        <v>7</v>
      </c>
      <c r="B21" s="37" t="s">
        <v>41</v>
      </c>
      <c r="C21" s="38">
        <f>1.5+0.4+2.6+0.1+1.4</f>
        <v>6</v>
      </c>
      <c r="D21" s="38">
        <f>2.05+1.2+0.25+1.1+0.6+1.1</f>
        <v>6.299999999999999</v>
      </c>
      <c r="E21" s="39">
        <f>Trabalho!N18</f>
        <v>9.864</v>
      </c>
      <c r="F21" s="38">
        <f t="shared" si="0"/>
        <v>7.2642</v>
      </c>
      <c r="G21" s="48" t="s">
        <v>83</v>
      </c>
    </row>
    <row r="22" spans="1:7" ht="13.5">
      <c r="A22" s="45" t="s">
        <v>5</v>
      </c>
      <c r="B22" s="37" t="s">
        <v>75</v>
      </c>
      <c r="C22" s="38">
        <f>1.5+1+2.8+1.3+1.6</f>
        <v>8.2</v>
      </c>
      <c r="D22" s="38">
        <f>ROUND(2.1+1.8+1+1.3+0.15+0,1)</f>
        <v>6.4</v>
      </c>
      <c r="E22" s="39">
        <f>Trabalho!N19</f>
        <v>8.952</v>
      </c>
      <c r="F22" s="38">
        <f t="shared" si="0"/>
        <v>7.7956</v>
      </c>
      <c r="G22" s="48" t="s">
        <v>83</v>
      </c>
    </row>
    <row r="23" spans="1:7" ht="13.5">
      <c r="A23" s="45" t="s">
        <v>43</v>
      </c>
      <c r="B23" s="37" t="s">
        <v>8</v>
      </c>
      <c r="C23" s="38">
        <f>1.5+1+1.7+1.4+0.8</f>
        <v>6.3999999999999995</v>
      </c>
      <c r="D23" s="38">
        <f>2.1+0.7+0+1.7+0+1.2</f>
        <v>5.7</v>
      </c>
      <c r="E23" s="39">
        <f>Trabalho!N20</f>
        <v>9.154</v>
      </c>
      <c r="F23" s="38">
        <f t="shared" si="0"/>
        <v>6.981199999999999</v>
      </c>
      <c r="G23" s="48" t="s">
        <v>83</v>
      </c>
    </row>
    <row r="24" spans="1:7" ht="13.5">
      <c r="A24" s="45" t="s">
        <v>15</v>
      </c>
      <c r="B24" s="37" t="s">
        <v>14</v>
      </c>
      <c r="C24" s="38">
        <f>1.5+1+3+2+1.7</f>
        <v>9.2</v>
      </c>
      <c r="D24" s="38">
        <f>3+2+0.8+1+0+0.4-0.5</f>
        <v>6.7</v>
      </c>
      <c r="E24" s="39">
        <f>Trabalho!N21</f>
        <v>8</v>
      </c>
      <c r="F24" s="38">
        <f t="shared" si="0"/>
        <v>7.964999999999999</v>
      </c>
      <c r="G24" s="48" t="s">
        <v>83</v>
      </c>
    </row>
    <row r="25" spans="1:7" ht="13.5">
      <c r="A25" s="45" t="s">
        <v>58</v>
      </c>
      <c r="B25" s="37" t="s">
        <v>76</v>
      </c>
      <c r="C25" s="38">
        <f>1+0.9+2.6+2+2.1</f>
        <v>8.6</v>
      </c>
      <c r="D25" s="38">
        <f>2.7+1.8+1+2+0.6+0.9</f>
        <v>9</v>
      </c>
      <c r="E25" s="39">
        <f>Trabalho!N22</f>
        <v>7.594999999999999</v>
      </c>
      <c r="F25" s="38">
        <f t="shared" si="0"/>
        <v>8.438500000000001</v>
      </c>
      <c r="G25" s="48" t="s">
        <v>83</v>
      </c>
    </row>
    <row r="26" spans="1:7" ht="13.5">
      <c r="A26" s="45" t="s">
        <v>42</v>
      </c>
      <c r="B26" s="37" t="s">
        <v>9</v>
      </c>
      <c r="C26" s="38">
        <f>1.5+1+2.6+2+2.5</f>
        <v>9.6</v>
      </c>
      <c r="D26" s="38">
        <f>3+2+0.8+1+1+0-0.5</f>
        <v>7.3</v>
      </c>
      <c r="E26" s="39">
        <f>Trabalho!N23</f>
        <v>8</v>
      </c>
      <c r="F26" s="38">
        <f t="shared" si="0"/>
        <v>8.315</v>
      </c>
      <c r="G26" s="48" t="s">
        <v>83</v>
      </c>
    </row>
    <row r="27" spans="1:7" ht="13.5">
      <c r="A27" s="45" t="s">
        <v>59</v>
      </c>
      <c r="B27" s="37" t="s">
        <v>23</v>
      </c>
      <c r="C27" s="38">
        <v>10</v>
      </c>
      <c r="D27" s="38">
        <f>3+2+1+1+0+0</f>
        <v>7</v>
      </c>
      <c r="E27" s="39">
        <f>Trabalho!N24</f>
        <v>9.452</v>
      </c>
      <c r="F27" s="38">
        <f t="shared" si="0"/>
        <v>8.785599999999999</v>
      </c>
      <c r="G27" s="48" t="s">
        <v>83</v>
      </c>
    </row>
    <row r="28" spans="3:6" ht="12.75">
      <c r="C28" s="47"/>
      <c r="D28" s="47"/>
      <c r="E28" s="47"/>
      <c r="F28" s="47"/>
    </row>
    <row r="29" spans="2:6" ht="12.75">
      <c r="B29" t="s">
        <v>77</v>
      </c>
      <c r="C29" s="47">
        <f>(AVERAGE(C7:C28))</f>
        <v>8.228571428571428</v>
      </c>
      <c r="D29" s="47">
        <f>(AVERAGE(D7:D28))</f>
        <v>7.83888888888889</v>
      </c>
      <c r="E29" s="47">
        <f>(AVERAGE(E7:E28))</f>
        <v>7.895333333333334</v>
      </c>
      <c r="F29" s="47">
        <f>(AVERAGE(F7:F28))</f>
        <v>7.600266666666665</v>
      </c>
    </row>
    <row r="31" ht="12.75">
      <c r="B31" s="44" t="s">
        <v>78</v>
      </c>
    </row>
    <row r="32" ht="12.75">
      <c r="B32" s="44" t="s">
        <v>79</v>
      </c>
    </row>
    <row r="33" ht="12.75">
      <c r="B33" s="44" t="s">
        <v>80</v>
      </c>
    </row>
    <row r="34" ht="12.75">
      <c r="B34" s="44" t="s">
        <v>81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@ralphmcs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Möller Cabral Silva</dc:creator>
  <cp:keywords/>
  <dc:description/>
  <cp:lastModifiedBy>Ralph Möller Cabral Silva</cp:lastModifiedBy>
  <cp:lastPrinted>1999-11-25T22:24:08Z</cp:lastPrinted>
  <dcterms:created xsi:type="dcterms:W3CDTF">1999-09-13T05:56:22Z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